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650" windowHeight="6330" activeTab="0"/>
  </bookViews>
  <sheets>
    <sheet name="線形判別" sheetId="1" r:id="rId1"/>
    <sheet name="分割直線" sheetId="2" r:id="rId2"/>
  </sheets>
  <definedNames/>
  <calcPr fullCalcOnLoad="1"/>
</workbook>
</file>

<file path=xl/sharedStrings.xml><?xml version="1.0" encoding="utf-8"?>
<sst xmlns="http://schemas.openxmlformats.org/spreadsheetml/2006/main" count="92" uniqueCount="61">
  <si>
    <t>分散</t>
  </si>
  <si>
    <t>① 資料</t>
  </si>
  <si>
    <t>個体数</t>
  </si>
  <si>
    <t>群間変動</t>
  </si>
  <si>
    <t>(相関比)' の分子＝</t>
  </si>
  <si>
    <t>④ 相関比の算出</t>
  </si>
  <si>
    <t>⑤ ａ、ｂの決定</t>
  </si>
  <si>
    <t>2群の中点（</t>
  </si>
  <si>
    <t>)</t>
  </si>
  <si>
    <t>⑦ 線形判別関数</t>
  </si>
  <si>
    <t>判別得点</t>
  </si>
  <si>
    <t>x</t>
  </si>
  <si>
    <t>y</t>
  </si>
  <si>
    <t>全体</t>
  </si>
  <si>
    <t>線形判別関数による判別分析</t>
  </si>
  <si>
    <t>全変動</t>
  </si>
  <si>
    <t>共分散</t>
  </si>
  <si>
    <t>⑥ ｃ の決定</t>
  </si>
  <si>
    <t>）</t>
  </si>
  <si>
    <t>分割直線</t>
  </si>
  <si>
    <t>相関比を最大にするｔ</t>
  </si>
  <si>
    <t>a/b＝t</t>
  </si>
  <si>
    <t>ａ</t>
  </si>
  <si>
    <t>ｂ</t>
  </si>
  <si>
    <t>ｃ</t>
  </si>
  <si>
    <t>判別的中率</t>
  </si>
  <si>
    <t>⑧ 判別得点と判別的中率</t>
  </si>
  <si>
    <t>正誤</t>
  </si>
  <si>
    <t>ｘ ＋</t>
  </si>
  <si>
    <t>ｙ ＋</t>
  </si>
  <si>
    <r>
      <t>t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＋</t>
    </r>
  </si>
  <si>
    <t>t＋</t>
  </si>
  <si>
    <t>ｚ＝ａｘ＋ｂｙ＋ｃ</t>
  </si>
  <si>
    <t>ab ＋</t>
  </si>
  <si>
    <r>
      <t>a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＋</t>
    </r>
  </si>
  <si>
    <t>ｚ＝</t>
  </si>
  <si>
    <t>ｙ＝</t>
  </si>
  <si>
    <t>ｘ</t>
  </si>
  <si>
    <t>ｙ</t>
  </si>
  <si>
    <t>② グループの分離</t>
  </si>
  <si>
    <t>⑨ 分割直線</t>
  </si>
  <si>
    <t>③ グループ平均の偏差</t>
  </si>
  <si>
    <t>No</t>
  </si>
  <si>
    <t>b2</t>
  </si>
  <si>
    <r>
      <t>（ｓ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分散＝</t>
    </r>
  </si>
  <si>
    <t>MAX</t>
  </si>
  <si>
    <t>MIN</t>
  </si>
  <si>
    <t>Δ</t>
  </si>
  <si>
    <t>平均値</t>
  </si>
  <si>
    <t>理論的判別</t>
  </si>
  <si>
    <t>検査１</t>
  </si>
  <si>
    <t>検査2</t>
  </si>
  <si>
    <t>病気</t>
  </si>
  <si>
    <t>病気の人</t>
  </si>
  <si>
    <t>健康な人</t>
  </si>
  <si>
    <t>変動</t>
  </si>
  <si>
    <t>平均</t>
  </si>
  <si>
    <t>群間変動</t>
  </si>
  <si>
    <t>群内変動</t>
  </si>
  <si>
    <t>P</t>
  </si>
  <si>
    <t>Q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</si>
</sst>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0_ "/>
    <numFmt numFmtId="180" formatCode="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vertAlign val="subscript"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5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177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179" fontId="3" fillId="3" borderId="1" xfId="0" applyNumberFormat="1" applyFont="1" applyFill="1" applyBorder="1" applyAlignment="1">
      <alignment vertical="center"/>
    </xf>
    <xf numFmtId="179" fontId="3" fillId="3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8" fontId="3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178" fontId="3" fillId="3" borderId="8" xfId="0" applyNumberFormat="1" applyFont="1" applyFill="1" applyBorder="1" applyAlignment="1">
      <alignment/>
    </xf>
    <xf numFmtId="179" fontId="3" fillId="3" borderId="8" xfId="0" applyNumberFormat="1" applyFont="1" applyFill="1" applyBorder="1" applyAlignment="1">
      <alignment/>
    </xf>
    <xf numFmtId="177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散布図と分割直線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合格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'線形判別'!$C$21:$C$26</c:f>
              <c:numCache>
                <c:ptCount val="6"/>
                <c:pt idx="0">
                  <c:v>28</c:v>
                </c:pt>
                <c:pt idx="1">
                  <c:v>64</c:v>
                </c:pt>
                <c:pt idx="2">
                  <c:v>35</c:v>
                </c:pt>
                <c:pt idx="3">
                  <c:v>42</c:v>
                </c:pt>
                <c:pt idx="4">
                  <c:v>72</c:v>
                </c:pt>
              </c:numCache>
            </c:numRef>
          </c:xVal>
          <c:yVal>
            <c:numRef>
              <c:f>'線形判別'!$D$21:$D$26</c:f>
              <c:numCache>
                <c:ptCount val="6"/>
                <c:pt idx="0">
                  <c:v>5.3</c:v>
                </c:pt>
                <c:pt idx="1">
                  <c:v>7.9</c:v>
                </c:pt>
                <c:pt idx="2">
                  <c:v>5.5</c:v>
                </c:pt>
                <c:pt idx="3">
                  <c:v>7</c:v>
                </c:pt>
                <c:pt idx="4">
                  <c:v>6.5</c:v>
                </c:pt>
              </c:numCache>
            </c:numRef>
          </c:yVal>
          <c:smooth val="0"/>
        </c:ser>
        <c:ser>
          <c:idx val="1"/>
          <c:order val="1"/>
          <c:tx>
            <c:v>不合格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'線形判別'!$H$21:$H$24</c:f>
              <c:numCache>
                <c:ptCount val="4"/>
                <c:pt idx="0">
                  <c:v>52</c:v>
                </c:pt>
                <c:pt idx="1">
                  <c:v>72</c:v>
                </c:pt>
                <c:pt idx="2">
                  <c:v>64</c:v>
                </c:pt>
                <c:pt idx="3">
                  <c:v>90</c:v>
                </c:pt>
              </c:numCache>
            </c:numRef>
          </c:xVal>
          <c:yVal>
            <c:numRef>
              <c:f>'線形判別'!$I$21:$I$24</c:f>
              <c:numCache>
                <c:ptCount val="4"/>
                <c:pt idx="0">
                  <c:v>5.8</c:v>
                </c:pt>
                <c:pt idx="1">
                  <c:v>7.1</c:v>
                </c:pt>
                <c:pt idx="2">
                  <c:v>3.3</c:v>
                </c:pt>
                <c:pt idx="3">
                  <c:v>7.1</c:v>
                </c:pt>
              </c:numCache>
            </c:numRef>
          </c:yVal>
          <c:smooth val="0"/>
        </c:ser>
        <c:ser>
          <c:idx val="2"/>
          <c:order val="2"/>
          <c:tx>
            <c:v>判別直線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'分割直線'!$C$13:$C$23</c:f>
              <c:numCache>
                <c:ptCount val="11"/>
                <c:pt idx="0">
                  <c:v>28</c:v>
                </c:pt>
                <c:pt idx="1">
                  <c:v>34.2</c:v>
                </c:pt>
                <c:pt idx="2">
                  <c:v>40.400000000000006</c:v>
                </c:pt>
                <c:pt idx="3">
                  <c:v>46.60000000000001</c:v>
                </c:pt>
                <c:pt idx="4">
                  <c:v>52.80000000000001</c:v>
                </c:pt>
                <c:pt idx="5">
                  <c:v>59.000000000000014</c:v>
                </c:pt>
                <c:pt idx="6">
                  <c:v>65.20000000000002</c:v>
                </c:pt>
                <c:pt idx="7">
                  <c:v>71.40000000000002</c:v>
                </c:pt>
                <c:pt idx="8">
                  <c:v>77.60000000000002</c:v>
                </c:pt>
                <c:pt idx="9">
                  <c:v>83.80000000000003</c:v>
                </c:pt>
                <c:pt idx="10">
                  <c:v>90.00000000000003</c:v>
                </c:pt>
              </c:numCache>
            </c:numRef>
          </c:xVal>
          <c:yVal>
            <c:numRef>
              <c:f>'分割直線'!$D$13:$D$23</c:f>
              <c:numCache>
                <c:ptCount val="11"/>
                <c:pt idx="0">
                  <c:v>2.7131159163417036</c:v>
                </c:pt>
                <c:pt idx="1">
                  <c:v>3.3888739514100874</c:v>
                </c:pt>
                <c:pt idx="2">
                  <c:v>4.064631986478471</c:v>
                </c:pt>
                <c:pt idx="3">
                  <c:v>4.740390021546855</c:v>
                </c:pt>
                <c:pt idx="4">
                  <c:v>5.416148056615239</c:v>
                </c:pt>
                <c:pt idx="5">
                  <c:v>6.091906091683623</c:v>
                </c:pt>
                <c:pt idx="6">
                  <c:v>6.767664126752007</c:v>
                </c:pt>
                <c:pt idx="7">
                  <c:v>7.443422161820391</c:v>
                </c:pt>
                <c:pt idx="8">
                  <c:v>8.119180196888776</c:v>
                </c:pt>
                <c:pt idx="9">
                  <c:v>8.79493823195716</c:v>
                </c:pt>
                <c:pt idx="10">
                  <c:v>9.470696267025543</c:v>
                </c:pt>
              </c:numCache>
            </c:numRef>
          </c:yVal>
          <c:smooth val="0"/>
        </c:ser>
        <c:ser>
          <c:idx val="3"/>
          <c:order val="3"/>
          <c:tx>
            <c:v>2群の中点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'線形判別'!$D$56</c:f>
              <c:numCache>
                <c:ptCount val="1"/>
                <c:pt idx="0">
                  <c:v>59.9</c:v>
                </c:pt>
              </c:numCache>
            </c:numRef>
          </c:xVal>
          <c:yVal>
            <c:numRef>
              <c:f>'線形判別'!$E$56</c:f>
              <c:numCache>
                <c:ptCount val="1"/>
                <c:pt idx="0">
                  <c:v>6.1899999999999995</c:v>
                </c:pt>
              </c:numCache>
            </c:numRef>
          </c:yVal>
          <c:smooth val="0"/>
        </c:ser>
        <c:ser>
          <c:idx val="4"/>
          <c:order val="4"/>
          <c:tx>
            <c:v>合格群の中心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'線形判別'!$C$27</c:f>
              <c:numCache>
                <c:ptCount val="1"/>
                <c:pt idx="0">
                  <c:v>48.2</c:v>
                </c:pt>
              </c:numCache>
            </c:numRef>
          </c:xVal>
          <c:yVal>
            <c:numRef>
              <c:f>'線形判別'!$D$27</c:f>
              <c:numCache>
                <c:ptCount val="1"/>
                <c:pt idx="0">
                  <c:v>6.44</c:v>
                </c:pt>
              </c:numCache>
            </c:numRef>
          </c:yVal>
          <c:smooth val="0"/>
        </c:ser>
        <c:ser>
          <c:idx val="5"/>
          <c:order val="5"/>
          <c:tx>
            <c:v>不合格群の中心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'線形判別'!$H$27</c:f>
              <c:numCache>
                <c:ptCount val="1"/>
                <c:pt idx="0">
                  <c:v>71.6</c:v>
                </c:pt>
              </c:numCache>
            </c:numRef>
          </c:xVal>
          <c:yVal>
            <c:numRef>
              <c:f>'線形判別'!$I$27</c:f>
              <c:numCache>
                <c:ptCount val="1"/>
                <c:pt idx="0">
                  <c:v>5.9399999999999995</c:v>
                </c:pt>
              </c:numCache>
            </c:numRef>
          </c:yVal>
          <c:smooth val="0"/>
        </c:ser>
        <c:axId val="61250259"/>
        <c:axId val="14381420"/>
      </c:scatterChart>
      <c:valAx>
        <c:axId val="61250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81420"/>
        <c:crosses val="autoZero"/>
        <c:crossBetween val="midCat"/>
        <c:dispUnits/>
      </c:valAx>
      <c:valAx>
        <c:axId val="143814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250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41</xdr:row>
      <xdr:rowOff>114300</xdr:rowOff>
    </xdr:from>
    <xdr:to>
      <xdr:col>2</xdr:col>
      <xdr:colOff>523875</xdr:colOff>
      <xdr:row>43</xdr:row>
      <xdr:rowOff>85725</xdr:rowOff>
    </xdr:to>
    <xdr:sp>
      <xdr:nvSpPr>
        <xdr:cNvPr id="1" name="Line 2"/>
        <xdr:cNvSpPr>
          <a:spLocks/>
        </xdr:cNvSpPr>
      </xdr:nvSpPr>
      <xdr:spPr>
        <a:xfrm>
          <a:off x="1533525" y="729615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38100</xdr:rowOff>
    </xdr:from>
    <xdr:to>
      <xdr:col>12</xdr:col>
      <xdr:colOff>647700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181350" y="895350"/>
        <a:ext cx="4743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 topLeftCell="A52">
      <selection activeCell="I73" sqref="I73"/>
    </sheetView>
  </sheetViews>
  <sheetFormatPr defaultColWidth="9.00390625" defaultRowHeight="13.5"/>
  <cols>
    <col min="1" max="1" width="4.25390625" style="0" customWidth="1"/>
    <col min="9" max="9" width="9.50390625" style="0" bestFit="1" customWidth="1"/>
  </cols>
  <sheetData>
    <row r="1" ht="22.5" customHeight="1">
      <c r="B1" s="2" t="s">
        <v>14</v>
      </c>
    </row>
    <row r="3" ht="13.5">
      <c r="B3" t="s">
        <v>1</v>
      </c>
    </row>
    <row r="4" spans="2:9" ht="13.5">
      <c r="B4" s="14" t="s">
        <v>42</v>
      </c>
      <c r="C4" s="14" t="s">
        <v>50</v>
      </c>
      <c r="D4" s="14" t="s">
        <v>51</v>
      </c>
      <c r="E4" s="14" t="s">
        <v>52</v>
      </c>
      <c r="F4" s="4"/>
      <c r="G4" s="4"/>
      <c r="H4" s="14" t="s">
        <v>2</v>
      </c>
      <c r="I4" s="4"/>
    </row>
    <row r="5" spans="2:9" ht="13.5">
      <c r="B5" s="7">
        <v>1</v>
      </c>
      <c r="C5" s="16">
        <v>28</v>
      </c>
      <c r="D5" s="27">
        <v>5.3</v>
      </c>
      <c r="E5" s="17" t="s">
        <v>59</v>
      </c>
      <c r="F5" s="4"/>
      <c r="G5" s="18" t="s">
        <v>13</v>
      </c>
      <c r="H5" s="16">
        <v>10</v>
      </c>
      <c r="I5" s="4"/>
    </row>
    <row r="6" spans="2:9" ht="13.5">
      <c r="B6" s="7">
        <v>2</v>
      </c>
      <c r="C6" s="16">
        <v>64</v>
      </c>
      <c r="D6" s="27">
        <v>7.9</v>
      </c>
      <c r="E6" s="17" t="s">
        <v>59</v>
      </c>
      <c r="F6" s="4"/>
      <c r="G6" s="18" t="s">
        <v>53</v>
      </c>
      <c r="H6" s="16">
        <v>5</v>
      </c>
      <c r="I6" s="4"/>
    </row>
    <row r="7" spans="2:9" ht="13.5">
      <c r="B7" s="7">
        <v>3</v>
      </c>
      <c r="C7" s="16">
        <v>35</v>
      </c>
      <c r="D7" s="27">
        <v>5.5</v>
      </c>
      <c r="E7" s="17" t="s">
        <v>59</v>
      </c>
      <c r="F7" s="4"/>
      <c r="G7" s="18" t="s">
        <v>54</v>
      </c>
      <c r="H7" s="16">
        <v>5</v>
      </c>
      <c r="I7" s="4"/>
    </row>
    <row r="8" spans="2:9" ht="13.5">
      <c r="B8" s="7">
        <v>4</v>
      </c>
      <c r="C8" s="16">
        <v>42</v>
      </c>
      <c r="D8" s="27">
        <v>7</v>
      </c>
      <c r="E8" s="17" t="s">
        <v>59</v>
      </c>
      <c r="F8" s="4"/>
      <c r="G8" s="4"/>
      <c r="H8" s="4"/>
      <c r="I8" s="4"/>
    </row>
    <row r="9" spans="2:9" ht="13.5">
      <c r="B9" s="7">
        <v>5</v>
      </c>
      <c r="C9" s="16">
        <v>72</v>
      </c>
      <c r="D9" s="27">
        <v>6.5</v>
      </c>
      <c r="E9" s="17" t="s">
        <v>59</v>
      </c>
      <c r="F9" s="4"/>
      <c r="G9" s="4"/>
      <c r="H9" s="4"/>
      <c r="I9" s="4"/>
    </row>
    <row r="10" spans="2:9" ht="13.5">
      <c r="B10" s="7">
        <v>6</v>
      </c>
      <c r="C10" s="16">
        <v>52</v>
      </c>
      <c r="D10" s="27">
        <v>5.8</v>
      </c>
      <c r="E10" s="17" t="s">
        <v>60</v>
      </c>
      <c r="F10" s="4"/>
      <c r="G10" s="4"/>
      <c r="H10" s="4"/>
      <c r="I10" s="4"/>
    </row>
    <row r="11" spans="2:9" ht="13.5">
      <c r="B11" s="7">
        <v>7</v>
      </c>
      <c r="C11" s="16">
        <v>72</v>
      </c>
      <c r="D11" s="27">
        <v>7.1</v>
      </c>
      <c r="E11" s="17" t="s">
        <v>60</v>
      </c>
      <c r="F11" s="4"/>
      <c r="G11" s="4"/>
      <c r="H11" s="4"/>
      <c r="I11" s="4"/>
    </row>
    <row r="12" spans="2:9" ht="13.5">
      <c r="B12" s="7">
        <v>8</v>
      </c>
      <c r="C12" s="16">
        <v>64</v>
      </c>
      <c r="D12" s="27">
        <v>3.3</v>
      </c>
      <c r="E12" s="17" t="s">
        <v>60</v>
      </c>
      <c r="F12" s="4"/>
      <c r="G12" s="4"/>
      <c r="H12" s="4"/>
      <c r="I12" s="4"/>
    </row>
    <row r="13" spans="2:9" ht="13.5">
      <c r="B13" s="7">
        <v>9</v>
      </c>
      <c r="C13" s="16">
        <v>90</v>
      </c>
      <c r="D13" s="27">
        <v>7.1</v>
      </c>
      <c r="E13" s="17" t="s">
        <v>60</v>
      </c>
      <c r="F13" s="4"/>
      <c r="G13" s="4"/>
      <c r="H13" s="4"/>
      <c r="I13" s="4"/>
    </row>
    <row r="14" spans="2:9" ht="14.25" thickBot="1">
      <c r="B14" s="23">
        <v>10</v>
      </c>
      <c r="C14" s="19">
        <v>80</v>
      </c>
      <c r="D14" s="44">
        <v>6.4</v>
      </c>
      <c r="E14" s="17" t="s">
        <v>60</v>
      </c>
      <c r="F14" s="4"/>
      <c r="G14" s="4"/>
      <c r="H14" s="4"/>
      <c r="I14" s="4"/>
    </row>
    <row r="15" spans="2:9" ht="14.25" thickTop="1">
      <c r="B15" s="11" t="s">
        <v>48</v>
      </c>
      <c r="C15" s="20">
        <f>AVERAGE(C5:C14)</f>
        <v>59.9</v>
      </c>
      <c r="D15" s="45">
        <f>AVERAGE(D5:D14)</f>
        <v>6.1899999999999995</v>
      </c>
      <c r="E15" s="10"/>
      <c r="F15" s="4"/>
      <c r="G15" s="4"/>
      <c r="H15" s="4"/>
      <c r="I15" s="4"/>
    </row>
    <row r="16" spans="2:9" ht="13.5">
      <c r="B16" s="7" t="s">
        <v>0</v>
      </c>
      <c r="C16" s="16">
        <f>VARP(C5:C14)</f>
        <v>365.69000000000017</v>
      </c>
      <c r="D16" s="27">
        <f>VARP(D5:D14)</f>
        <v>1.5149000000000001</v>
      </c>
      <c r="E16" s="21"/>
      <c r="F16" s="4"/>
      <c r="G16" s="4"/>
      <c r="H16" s="4"/>
      <c r="I16" s="4"/>
    </row>
    <row r="17" spans="2:9" ht="13.5">
      <c r="B17" s="7" t="s">
        <v>16</v>
      </c>
      <c r="C17" s="46">
        <f>COVAR(C5:C14,D5:D14)</f>
        <v>7.569</v>
      </c>
      <c r="D17" s="47"/>
      <c r="E17" s="4"/>
      <c r="F17" s="4"/>
      <c r="G17" s="4"/>
      <c r="H17" s="4"/>
      <c r="I17" s="4"/>
    </row>
    <row r="19" ht="13.5">
      <c r="B19" t="s">
        <v>39</v>
      </c>
    </row>
    <row r="20" spans="2:10" ht="13.5">
      <c r="B20" s="14" t="str">
        <f>B4</f>
        <v>No</v>
      </c>
      <c r="C20" s="14" t="str">
        <f>C4</f>
        <v>検査１</v>
      </c>
      <c r="D20" s="14" t="str">
        <f>D4</f>
        <v>検査2</v>
      </c>
      <c r="E20" s="14" t="str">
        <f>E4</f>
        <v>病気</v>
      </c>
      <c r="F20" s="22"/>
      <c r="G20" s="14" t="str">
        <f aca="true" t="shared" si="0" ref="G20:J21">B4</f>
        <v>No</v>
      </c>
      <c r="H20" s="14" t="str">
        <f t="shared" si="0"/>
        <v>検査１</v>
      </c>
      <c r="I20" s="14" t="str">
        <f t="shared" si="0"/>
        <v>検査2</v>
      </c>
      <c r="J20" s="14" t="str">
        <f t="shared" si="0"/>
        <v>病気</v>
      </c>
    </row>
    <row r="21" spans="2:10" ht="13.5">
      <c r="B21" s="42">
        <v>1</v>
      </c>
      <c r="C21" s="16">
        <v>28</v>
      </c>
      <c r="D21" s="27">
        <v>5.3</v>
      </c>
      <c r="E21" s="7" t="s">
        <v>59</v>
      </c>
      <c r="F21" s="4"/>
      <c r="G21" s="7">
        <v>6</v>
      </c>
      <c r="H21" s="16">
        <v>52</v>
      </c>
      <c r="I21" s="27">
        <v>5.8</v>
      </c>
      <c r="J21" s="17" t="s">
        <v>60</v>
      </c>
    </row>
    <row r="22" spans="2:10" ht="13.5">
      <c r="B22" s="42">
        <v>2</v>
      </c>
      <c r="C22" s="16">
        <v>64</v>
      </c>
      <c r="D22" s="27">
        <v>7.9</v>
      </c>
      <c r="E22" s="7" t="s">
        <v>59</v>
      </c>
      <c r="F22" s="4"/>
      <c r="G22" s="7">
        <v>7</v>
      </c>
      <c r="H22" s="16">
        <v>72</v>
      </c>
      <c r="I22" s="27">
        <v>7.1</v>
      </c>
      <c r="J22" s="17" t="s">
        <v>60</v>
      </c>
    </row>
    <row r="23" spans="2:10" ht="13.5">
      <c r="B23" s="42">
        <v>3</v>
      </c>
      <c r="C23" s="16">
        <v>35</v>
      </c>
      <c r="D23" s="27">
        <v>5.5</v>
      </c>
      <c r="E23" s="7" t="s">
        <v>59</v>
      </c>
      <c r="F23" s="4"/>
      <c r="G23" s="7">
        <v>8</v>
      </c>
      <c r="H23" s="16">
        <v>64</v>
      </c>
      <c r="I23" s="27">
        <v>3.3</v>
      </c>
      <c r="J23" s="17" t="s">
        <v>60</v>
      </c>
    </row>
    <row r="24" spans="2:10" ht="13.5">
      <c r="B24" s="42">
        <v>4</v>
      </c>
      <c r="C24" s="16">
        <v>42</v>
      </c>
      <c r="D24" s="27">
        <v>7</v>
      </c>
      <c r="E24" s="7" t="s">
        <v>59</v>
      </c>
      <c r="F24" s="4"/>
      <c r="G24" s="7">
        <v>9</v>
      </c>
      <c r="H24" s="16">
        <v>90</v>
      </c>
      <c r="I24" s="27">
        <v>7.1</v>
      </c>
      <c r="J24" s="17" t="s">
        <v>60</v>
      </c>
    </row>
    <row r="25" spans="2:10" ht="13.5">
      <c r="B25" s="42">
        <v>5</v>
      </c>
      <c r="C25" s="16">
        <v>72</v>
      </c>
      <c r="D25" s="27">
        <v>6.5</v>
      </c>
      <c r="E25" s="7" t="s">
        <v>59</v>
      </c>
      <c r="F25" s="4"/>
      <c r="G25" s="23">
        <v>10</v>
      </c>
      <c r="H25" s="19">
        <v>80</v>
      </c>
      <c r="I25" s="44">
        <v>6.4</v>
      </c>
      <c r="J25" s="17" t="s">
        <v>60</v>
      </c>
    </row>
    <row r="26" spans="2:10" ht="14.25" thickBot="1">
      <c r="B26" s="43"/>
      <c r="C26" s="19"/>
      <c r="D26" s="44"/>
      <c r="E26" s="23"/>
      <c r="F26" s="4"/>
      <c r="G26" s="43"/>
      <c r="H26" s="19"/>
      <c r="I26" s="19"/>
      <c r="J26" s="23"/>
    </row>
    <row r="27" spans="2:10" ht="14.25" thickTop="1">
      <c r="B27" s="11" t="s">
        <v>48</v>
      </c>
      <c r="C27" s="24">
        <f>AVERAGE(C21:C26)</f>
        <v>48.2</v>
      </c>
      <c r="D27" s="24">
        <f>AVERAGE(D21:D26)</f>
        <v>6.44</v>
      </c>
      <c r="E27" s="25"/>
      <c r="F27" s="4"/>
      <c r="G27" s="11" t="s">
        <v>48</v>
      </c>
      <c r="H27" s="24">
        <f>AVERAGE(H21:H26)</f>
        <v>71.6</v>
      </c>
      <c r="I27" s="24">
        <f>AVERAGE(I21:I26)</f>
        <v>5.9399999999999995</v>
      </c>
      <c r="J27" s="25"/>
    </row>
    <row r="28" spans="2:10" ht="13.5">
      <c r="B28" s="7" t="s">
        <v>0</v>
      </c>
      <c r="C28" s="26">
        <f>VARP(C21:C26)</f>
        <v>287.35999999999984</v>
      </c>
      <c r="D28" s="26">
        <f>VARP(D21:D26)</f>
        <v>0.9263999999999953</v>
      </c>
      <c r="E28" s="21"/>
      <c r="F28" s="4"/>
      <c r="G28" s="7" t="s">
        <v>0</v>
      </c>
      <c r="H28" s="26">
        <f>VARP(H21:H26)</f>
        <v>170.24000000000015</v>
      </c>
      <c r="I28" s="26">
        <f>VARP(I21:I26)</f>
        <v>1.9784000000000106</v>
      </c>
      <c r="J28" s="21"/>
    </row>
    <row r="30" ht="13.5">
      <c r="B30" t="s">
        <v>41</v>
      </c>
    </row>
    <row r="32" spans="2:5" ht="13.5">
      <c r="B32" s="4"/>
      <c r="C32" s="14" t="s">
        <v>2</v>
      </c>
      <c r="D32" s="14" t="str">
        <f>C20</f>
        <v>検査１</v>
      </c>
      <c r="E32" s="14" t="str">
        <f>D20</f>
        <v>検査2</v>
      </c>
    </row>
    <row r="33" spans="2:5" ht="13.5">
      <c r="B33" s="7" t="s">
        <v>59</v>
      </c>
      <c r="C33" s="16">
        <f>H6</f>
        <v>5</v>
      </c>
      <c r="D33" s="27">
        <f>C27-C15</f>
        <v>-11.699999999999996</v>
      </c>
      <c r="E33" s="27">
        <f>D27-D15</f>
        <v>0.2500000000000009</v>
      </c>
    </row>
    <row r="34" spans="2:5" ht="13.5">
      <c r="B34" s="7" t="s">
        <v>60</v>
      </c>
      <c r="C34" s="16">
        <f>H7</f>
        <v>5</v>
      </c>
      <c r="D34" s="27">
        <f>H27-C15</f>
        <v>11.699999999999996</v>
      </c>
      <c r="E34" s="27">
        <f>I27-D15</f>
        <v>-0.25</v>
      </c>
    </row>
    <row r="36" ht="13.5">
      <c r="B36" t="s">
        <v>5</v>
      </c>
    </row>
    <row r="38" ht="14.25" thickBot="1">
      <c r="C38" s="4" t="s">
        <v>32</v>
      </c>
    </row>
    <row r="39" spans="3:11" ht="16.5" thickBot="1">
      <c r="C39" s="5" t="s">
        <v>3</v>
      </c>
      <c r="D39" s="28">
        <f>C33*D33^2+C34*D34^2</f>
        <v>1368.899999999999</v>
      </c>
      <c r="E39" s="4" t="s">
        <v>34</v>
      </c>
      <c r="F39" s="28">
        <f>2*(C33*D33*E33+C34*D34*E34)</f>
        <v>-58.500000000000085</v>
      </c>
      <c r="G39" s="4" t="s">
        <v>33</v>
      </c>
      <c r="H39" s="28">
        <f>C33*E33^2+C34*E34^2</f>
        <v>0.6250000000000022</v>
      </c>
      <c r="I39" s="4" t="s">
        <v>43</v>
      </c>
      <c r="J39">
        <f>D39*D51^2+F39*D51*D52+H39*D52^2</f>
        <v>5.526721179369136</v>
      </c>
      <c r="K39" t="s">
        <v>57</v>
      </c>
    </row>
    <row r="40" spans="3:8" ht="6.75" customHeight="1" thickBot="1">
      <c r="C40" s="1"/>
      <c r="D40" s="3"/>
      <c r="F40" s="3"/>
      <c r="H40" s="3"/>
    </row>
    <row r="41" spans="3:11" ht="16.5" thickBot="1">
      <c r="C41" s="5" t="s">
        <v>15</v>
      </c>
      <c r="D41" s="28">
        <f>C16*H5</f>
        <v>3656.9000000000015</v>
      </c>
      <c r="E41" s="4" t="s">
        <v>34</v>
      </c>
      <c r="F41" s="28">
        <f>2*C17*H5</f>
        <v>151.38</v>
      </c>
      <c r="G41" s="4" t="s">
        <v>33</v>
      </c>
      <c r="H41" s="28">
        <f>D16*H5</f>
        <v>15.149000000000001</v>
      </c>
      <c r="I41" s="4" t="s">
        <v>43</v>
      </c>
      <c r="J41">
        <f>D41*D51^2+F41*D51*D52+H41*D52^2</f>
        <v>9.999999999999993</v>
      </c>
      <c r="K41" t="s">
        <v>15</v>
      </c>
    </row>
    <row r="42" spans="10:11" ht="13.5">
      <c r="J42">
        <f>J41-J39</f>
        <v>4.473278820630857</v>
      </c>
      <c r="K42" t="s">
        <v>58</v>
      </c>
    </row>
    <row r="43" ht="13.5">
      <c r="D43" s="4" t="s">
        <v>21</v>
      </c>
    </row>
    <row r="44" ht="14.25" thickBot="1"/>
    <row r="45" spans="3:9" ht="16.5" thickBot="1">
      <c r="C45" s="4" t="s">
        <v>4</v>
      </c>
      <c r="E45" s="29">
        <f>D39*F41-F39*D41</f>
        <v>421152.73200000025</v>
      </c>
      <c r="F45" s="4" t="s">
        <v>30</v>
      </c>
      <c r="G45" s="29">
        <f>2*(D39*H41-H39*D41)</f>
        <v>36903.80719999995</v>
      </c>
      <c r="H45" s="4" t="s">
        <v>31</v>
      </c>
      <c r="I45" s="29">
        <f>F39*H41-H39*F41</f>
        <v>-980.8290000000017</v>
      </c>
    </row>
    <row r="47" spans="3:5" ht="16.5" customHeight="1">
      <c r="C47" s="6" t="s">
        <v>20</v>
      </c>
      <c r="D47" s="6"/>
      <c r="E47" s="30">
        <f>(-G45-SIGN(E45)*SQRT(G45*G45-4*E45*I45))/2/E45</f>
        <v>-0.10899323146264178</v>
      </c>
    </row>
    <row r="49" ht="13.5">
      <c r="B49" t="s">
        <v>6</v>
      </c>
    </row>
    <row r="50" ht="12" customHeight="1"/>
    <row r="51" spans="3:8" ht="16.5" customHeight="1">
      <c r="C51" s="7" t="s">
        <v>22</v>
      </c>
      <c r="D51" s="31">
        <f>E47*D52</f>
        <v>-0.0531252008334384</v>
      </c>
      <c r="F51" s="4" t="s">
        <v>44</v>
      </c>
      <c r="G51" s="15">
        <f>(D41*D51^2+F41*D51*D52+H41*D52^2)/H5</f>
        <v>0.9999999999999993</v>
      </c>
      <c r="H51" t="s">
        <v>18</v>
      </c>
    </row>
    <row r="52" spans="3:4" ht="16.5" customHeight="1">
      <c r="C52" s="7" t="s">
        <v>23</v>
      </c>
      <c r="D52" s="31">
        <f>1/SQRT(E47^2*C16+2*E47*C17+D16)</f>
        <v>0.48741743061033516</v>
      </c>
    </row>
    <row r="54" ht="13.5">
      <c r="B54" t="s">
        <v>17</v>
      </c>
    </row>
    <row r="55" ht="13.5" customHeight="1"/>
    <row r="56" spans="3:6" ht="13.5">
      <c r="C56" s="5" t="s">
        <v>7</v>
      </c>
      <c r="D56" s="41">
        <f>(C27+H27)/2</f>
        <v>59.9</v>
      </c>
      <c r="E56" s="41">
        <f>(D27+I27)/2</f>
        <v>6.1899999999999995</v>
      </c>
      <c r="F56" t="s">
        <v>8</v>
      </c>
    </row>
    <row r="57" ht="13.5" customHeight="1"/>
    <row r="58" spans="3:4" ht="13.5" customHeight="1">
      <c r="C58" s="7" t="s">
        <v>24</v>
      </c>
      <c r="D58" s="31">
        <f>-(D51*D56+D52*E56)</f>
        <v>0.16508563444498536</v>
      </c>
    </row>
    <row r="60" ht="13.5">
      <c r="B60" t="s">
        <v>9</v>
      </c>
    </row>
    <row r="61" ht="14.25" thickBot="1"/>
    <row r="62" spans="3:8" ht="14.25" thickBot="1">
      <c r="C62" s="8" t="s">
        <v>35</v>
      </c>
      <c r="D62" s="40">
        <f>D51</f>
        <v>-0.0531252008334384</v>
      </c>
      <c r="E62" s="4" t="s">
        <v>28</v>
      </c>
      <c r="F62" s="40">
        <f>D52</f>
        <v>0.48741743061033516</v>
      </c>
      <c r="G62" s="4" t="s">
        <v>29</v>
      </c>
      <c r="H62" s="40">
        <f>D58</f>
        <v>0.16508563444498536</v>
      </c>
    </row>
    <row r="63" ht="14.25" thickBot="1"/>
    <row r="64" spans="3:7" ht="14.25" thickBot="1">
      <c r="C64" s="4" t="s">
        <v>19</v>
      </c>
      <c r="D64" s="8" t="s">
        <v>36</v>
      </c>
      <c r="E64" s="39">
        <f>-D62/F62</f>
        <v>0.10899323146264178</v>
      </c>
      <c r="F64" s="4" t="s">
        <v>28</v>
      </c>
      <c r="G64" s="39">
        <f>-H62/F62</f>
        <v>-0.33869456461224245</v>
      </c>
    </row>
    <row r="66" ht="13.5">
      <c r="B66" t="s">
        <v>26</v>
      </c>
    </row>
    <row r="68" spans="2:8" ht="13.5">
      <c r="B68" s="32" t="str">
        <f aca="true" t="shared" si="1" ref="B68:E78">B4</f>
        <v>No</v>
      </c>
      <c r="C68" s="32" t="str">
        <f t="shared" si="1"/>
        <v>検査１</v>
      </c>
      <c r="D68" s="32" t="str">
        <f t="shared" si="1"/>
        <v>検査2</v>
      </c>
      <c r="E68" s="33" t="str">
        <f t="shared" si="1"/>
        <v>病気</v>
      </c>
      <c r="F68" s="34" t="s">
        <v>10</v>
      </c>
      <c r="G68" s="33" t="s">
        <v>49</v>
      </c>
      <c r="H68" s="34" t="s">
        <v>27</v>
      </c>
    </row>
    <row r="69" spans="2:8" ht="13.5">
      <c r="B69" s="15">
        <f t="shared" si="1"/>
        <v>1</v>
      </c>
      <c r="C69" s="15">
        <f t="shared" si="1"/>
        <v>28</v>
      </c>
      <c r="D69" s="15">
        <f t="shared" si="1"/>
        <v>5.3</v>
      </c>
      <c r="E69" s="9" t="str">
        <f t="shared" si="1"/>
        <v>P</v>
      </c>
      <c r="F69" s="35">
        <f aca="true" t="shared" si="2" ref="F69:F78">$D$62*C69+$F$62*D69+$H$62</f>
        <v>1.2608923933434864</v>
      </c>
      <c r="G69" s="9" t="str">
        <f>IF(F69&gt;0,"P","Q")</f>
        <v>P</v>
      </c>
      <c r="H69" s="36" t="str">
        <f>IF(E69=G69,"○","×")</f>
        <v>○</v>
      </c>
    </row>
    <row r="70" spans="2:8" ht="13.5">
      <c r="B70" s="15">
        <f t="shared" si="1"/>
        <v>2</v>
      </c>
      <c r="C70" s="15">
        <f t="shared" si="1"/>
        <v>64</v>
      </c>
      <c r="D70" s="15">
        <f t="shared" si="1"/>
        <v>7.9</v>
      </c>
      <c r="E70" s="9" t="str">
        <f t="shared" si="1"/>
        <v>P</v>
      </c>
      <c r="F70" s="35">
        <f t="shared" si="2"/>
        <v>0.6156704829265758</v>
      </c>
      <c r="G70" s="9" t="str">
        <f aca="true" t="shared" si="3" ref="G70:G78">IF(F70&gt;0,"P","Q")</f>
        <v>P</v>
      </c>
      <c r="H70" s="36" t="str">
        <f aca="true" t="shared" si="4" ref="H70:H78">IF(E70=G70,"○","×")</f>
        <v>○</v>
      </c>
    </row>
    <row r="71" spans="2:8" ht="13.5">
      <c r="B71" s="15">
        <f t="shared" si="1"/>
        <v>3</v>
      </c>
      <c r="C71" s="15">
        <f t="shared" si="1"/>
        <v>35</v>
      </c>
      <c r="D71" s="15">
        <f t="shared" si="1"/>
        <v>5.5</v>
      </c>
      <c r="E71" s="9" t="str">
        <f t="shared" si="1"/>
        <v>P</v>
      </c>
      <c r="F71" s="35">
        <f t="shared" si="2"/>
        <v>0.9864994736314845</v>
      </c>
      <c r="G71" s="9" t="str">
        <f t="shared" si="3"/>
        <v>P</v>
      </c>
      <c r="H71" s="36" t="str">
        <f t="shared" si="4"/>
        <v>○</v>
      </c>
    </row>
    <row r="72" spans="2:8" ht="13.5">
      <c r="B72" s="15">
        <f t="shared" si="1"/>
        <v>4</v>
      </c>
      <c r="C72" s="15">
        <f t="shared" si="1"/>
        <v>42</v>
      </c>
      <c r="D72" s="15">
        <f t="shared" si="1"/>
        <v>7</v>
      </c>
      <c r="E72" s="9" t="str">
        <f t="shared" si="1"/>
        <v>P</v>
      </c>
      <c r="F72" s="35">
        <f t="shared" si="2"/>
        <v>1.3457492137129186</v>
      </c>
      <c r="G72" s="9" t="str">
        <f t="shared" si="3"/>
        <v>P</v>
      </c>
      <c r="H72" s="36" t="str">
        <f t="shared" si="4"/>
        <v>○</v>
      </c>
    </row>
    <row r="73" spans="2:8" ht="13.5">
      <c r="B73" s="15">
        <f t="shared" si="1"/>
        <v>5</v>
      </c>
      <c r="C73" s="15">
        <f t="shared" si="1"/>
        <v>72</v>
      </c>
      <c r="D73" s="15">
        <f t="shared" si="1"/>
        <v>6.5</v>
      </c>
      <c r="E73" s="9" t="str">
        <f t="shared" si="1"/>
        <v>P</v>
      </c>
      <c r="F73" s="35">
        <f t="shared" si="2"/>
        <v>-0.49171552659540074</v>
      </c>
      <c r="G73" s="9" t="str">
        <f t="shared" si="3"/>
        <v>Q</v>
      </c>
      <c r="H73" s="36" t="str">
        <f t="shared" si="4"/>
        <v>×</v>
      </c>
    </row>
    <row r="74" spans="2:8" ht="13.5">
      <c r="B74" s="15">
        <f t="shared" si="1"/>
        <v>6</v>
      </c>
      <c r="C74" s="15">
        <f t="shared" si="1"/>
        <v>52</v>
      </c>
      <c r="D74" s="15">
        <f t="shared" si="1"/>
        <v>5.8</v>
      </c>
      <c r="E74" s="9" t="str">
        <f t="shared" si="1"/>
        <v>Q</v>
      </c>
      <c r="F74" s="35">
        <f t="shared" si="2"/>
        <v>0.22959628864613268</v>
      </c>
      <c r="G74" s="9" t="str">
        <f t="shared" si="3"/>
        <v>P</v>
      </c>
      <c r="H74" s="36" t="str">
        <f t="shared" si="4"/>
        <v>×</v>
      </c>
    </row>
    <row r="75" spans="2:8" ht="13.5">
      <c r="B75" s="15">
        <f t="shared" si="1"/>
        <v>7</v>
      </c>
      <c r="C75" s="15">
        <f t="shared" si="1"/>
        <v>72</v>
      </c>
      <c r="D75" s="15">
        <f t="shared" si="1"/>
        <v>7.1</v>
      </c>
      <c r="E75" s="9" t="str">
        <f t="shared" si="1"/>
        <v>Q</v>
      </c>
      <c r="F75" s="35">
        <f t="shared" si="2"/>
        <v>-0.1992650682292001</v>
      </c>
      <c r="G75" s="9" t="str">
        <f t="shared" si="3"/>
        <v>Q</v>
      </c>
      <c r="H75" s="36" t="str">
        <f t="shared" si="4"/>
        <v>○</v>
      </c>
    </row>
    <row r="76" spans="2:8" ht="13.5">
      <c r="B76" s="15">
        <f t="shared" si="1"/>
        <v>8</v>
      </c>
      <c r="C76" s="15">
        <f t="shared" si="1"/>
        <v>64</v>
      </c>
      <c r="D76" s="15">
        <f t="shared" si="1"/>
        <v>3.3</v>
      </c>
      <c r="E76" s="9" t="str">
        <f t="shared" si="1"/>
        <v>Q</v>
      </c>
      <c r="F76" s="35">
        <f t="shared" si="2"/>
        <v>-1.6264496978809662</v>
      </c>
      <c r="G76" s="9" t="str">
        <f t="shared" si="3"/>
        <v>Q</v>
      </c>
      <c r="H76" s="36" t="str">
        <f t="shared" si="4"/>
        <v>○</v>
      </c>
    </row>
    <row r="77" spans="2:8" ht="13.5">
      <c r="B77" s="15">
        <f t="shared" si="1"/>
        <v>9</v>
      </c>
      <c r="C77" s="15">
        <f t="shared" si="1"/>
        <v>90</v>
      </c>
      <c r="D77" s="15">
        <f t="shared" si="1"/>
        <v>7.1</v>
      </c>
      <c r="E77" s="9" t="str">
        <f t="shared" si="1"/>
        <v>Q</v>
      </c>
      <c r="F77" s="35">
        <f t="shared" si="2"/>
        <v>-1.1555186832310915</v>
      </c>
      <c r="G77" s="9" t="str">
        <f t="shared" si="3"/>
        <v>Q</v>
      </c>
      <c r="H77" s="36" t="str">
        <f t="shared" si="4"/>
        <v>○</v>
      </c>
    </row>
    <row r="78" spans="2:8" ht="14.25" thickBot="1">
      <c r="B78" s="15">
        <f t="shared" si="1"/>
        <v>10</v>
      </c>
      <c r="C78" s="15">
        <f t="shared" si="1"/>
        <v>80</v>
      </c>
      <c r="D78" s="15">
        <f t="shared" si="1"/>
        <v>6.4</v>
      </c>
      <c r="E78" s="9" t="str">
        <f t="shared" si="1"/>
        <v>Q</v>
      </c>
      <c r="F78" s="37">
        <f t="shared" si="2"/>
        <v>-0.9654588763239418</v>
      </c>
      <c r="G78" s="9" t="str">
        <f t="shared" si="3"/>
        <v>Q</v>
      </c>
      <c r="H78" s="36" t="str">
        <f t="shared" si="4"/>
        <v>○</v>
      </c>
    </row>
    <row r="79" spans="2:8" ht="14.25" thickBot="1">
      <c r="B79" s="4"/>
      <c r="C79" s="4"/>
      <c r="D79" s="4"/>
      <c r="E79" s="4"/>
      <c r="F79" s="48" t="s">
        <v>25</v>
      </c>
      <c r="G79" s="49"/>
      <c r="H79" s="38">
        <f>COUNTIF(H69:H78,"○")/COUNTA(H69:H78)</f>
        <v>0.8</v>
      </c>
    </row>
    <row r="80" spans="5:6" ht="13.5">
      <c r="E80" t="s">
        <v>56</v>
      </c>
      <c r="F80" s="50">
        <f>AVERAGE(F69:F78)</f>
        <v>-2.6645352591003756E-16</v>
      </c>
    </row>
    <row r="81" spans="5:6" ht="13.5">
      <c r="E81" t="s">
        <v>55</v>
      </c>
      <c r="F81" s="51">
        <f>SUMSQ(F69:F78)</f>
        <v>9.999999999999991</v>
      </c>
    </row>
  </sheetData>
  <mergeCells count="2">
    <mergeCell ref="C17:D17"/>
    <mergeCell ref="F79:G7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C10" sqref="C10"/>
    </sheetView>
  </sheetViews>
  <sheetFormatPr defaultColWidth="9.00390625" defaultRowHeight="13.5"/>
  <cols>
    <col min="1" max="1" width="5.75390625" style="0" customWidth="1"/>
    <col min="2" max="2" width="5.125" style="0" customWidth="1"/>
    <col min="3" max="3" width="7.125" style="0" customWidth="1"/>
    <col min="4" max="5" width="7.25390625" style="0" customWidth="1"/>
  </cols>
  <sheetData>
    <row r="1" ht="26.25" customHeight="1">
      <c r="B1" s="2" t="s">
        <v>14</v>
      </c>
    </row>
    <row r="3" ht="14.25" customHeight="1">
      <c r="B3" s="13" t="s">
        <v>40</v>
      </c>
    </row>
    <row r="4" ht="13.5" customHeight="1" thickBot="1"/>
    <row r="5" spans="2:5" ht="14.25" thickBot="1">
      <c r="B5" s="8" t="str">
        <f>'線形判別'!D64</f>
        <v>ｙ＝</v>
      </c>
      <c r="C5" s="39">
        <f>'線形判別'!E64</f>
        <v>0.10899323146264178</v>
      </c>
      <c r="D5" s="4" t="str">
        <f>'線形判別'!F64</f>
        <v>ｘ ＋</v>
      </c>
      <c r="E5" s="39">
        <f>'線形判別'!G64</f>
        <v>-0.33869456461224245</v>
      </c>
    </row>
    <row r="7" spans="4:5" ht="13.5">
      <c r="D7" s="12" t="s">
        <v>37</v>
      </c>
      <c r="E7" s="12" t="s">
        <v>38</v>
      </c>
    </row>
    <row r="8" spans="3:5" ht="13.5">
      <c r="C8" s="7" t="s">
        <v>45</v>
      </c>
      <c r="D8" s="15">
        <f>MAX('線形判別'!$C$69:$C$78)</f>
        <v>90</v>
      </c>
      <c r="E8" s="15">
        <f>MAX('線形判別'!$D$69:$D$78)</f>
        <v>7.9</v>
      </c>
    </row>
    <row r="9" spans="3:5" ht="13.5">
      <c r="C9" s="7" t="s">
        <v>46</v>
      </c>
      <c r="D9" s="15">
        <f>MIN('線形判別'!$C$69:$C$78)</f>
        <v>28</v>
      </c>
      <c r="E9" s="15">
        <f>MIN('線形判別'!$D$69:$D$78)</f>
        <v>3.3</v>
      </c>
    </row>
    <row r="10" spans="3:5" ht="13.5">
      <c r="C10" s="7" t="s">
        <v>47</v>
      </c>
      <c r="D10" s="15">
        <f>(D8-D9)/10</f>
        <v>6.2</v>
      </c>
      <c r="E10" s="15">
        <f>(E8-E9)/10</f>
        <v>0.4600000000000001</v>
      </c>
    </row>
    <row r="12" spans="3:4" ht="13.5">
      <c r="C12" s="14" t="s">
        <v>11</v>
      </c>
      <c r="D12" s="14" t="s">
        <v>12</v>
      </c>
    </row>
    <row r="13" spans="3:4" ht="13.5">
      <c r="C13" s="41">
        <f>D9</f>
        <v>28</v>
      </c>
      <c r="D13" s="41">
        <f>$C$5*C13+$E$5</f>
        <v>2.713115916341727</v>
      </c>
    </row>
    <row r="14" spans="3:4" ht="13.5">
      <c r="C14" s="41">
        <f>C13+$D$10</f>
        <v>34.2</v>
      </c>
      <c r="D14" s="41">
        <f aca="true" t="shared" si="0" ref="D14:D23">$C$5*C14+$E$5</f>
        <v>3.3888739514101065</v>
      </c>
    </row>
    <row r="15" spans="3:4" ht="13.5">
      <c r="C15" s="41">
        <f aca="true" t="shared" si="1" ref="C15:C23">C14+$D$10</f>
        <v>40.400000000000006</v>
      </c>
      <c r="D15" s="41">
        <f t="shared" si="0"/>
        <v>4.064631986478486</v>
      </c>
    </row>
    <row r="16" spans="3:4" ht="13.5">
      <c r="C16" s="41">
        <f t="shared" si="1"/>
        <v>46.60000000000001</v>
      </c>
      <c r="D16" s="41">
        <f t="shared" si="0"/>
        <v>4.740390021546865</v>
      </c>
    </row>
    <row r="17" spans="3:4" ht="13.5">
      <c r="C17" s="41">
        <f t="shared" si="1"/>
        <v>52.80000000000001</v>
      </c>
      <c r="D17" s="41">
        <f t="shared" si="0"/>
        <v>5.416148056615245</v>
      </c>
    </row>
    <row r="18" spans="3:4" ht="13.5">
      <c r="C18" s="41">
        <f t="shared" si="1"/>
        <v>59.000000000000014</v>
      </c>
      <c r="D18" s="41">
        <f t="shared" si="0"/>
        <v>6.091906091683624</v>
      </c>
    </row>
    <row r="19" spans="3:4" ht="13.5">
      <c r="C19" s="41">
        <f t="shared" si="1"/>
        <v>65.20000000000002</v>
      </c>
      <c r="D19" s="41">
        <f t="shared" si="0"/>
        <v>6.7676641267520035</v>
      </c>
    </row>
    <row r="20" spans="3:4" ht="13.5">
      <c r="C20" s="41">
        <f t="shared" si="1"/>
        <v>71.40000000000002</v>
      </c>
      <c r="D20" s="41">
        <f t="shared" si="0"/>
        <v>7.443422161820383</v>
      </c>
    </row>
    <row r="21" spans="3:4" ht="13.5">
      <c r="C21" s="41">
        <f t="shared" si="1"/>
        <v>77.60000000000002</v>
      </c>
      <c r="D21" s="41">
        <f t="shared" si="0"/>
        <v>8.119180196888763</v>
      </c>
    </row>
    <row r="22" spans="3:4" ht="13.5">
      <c r="C22" s="41">
        <f t="shared" si="1"/>
        <v>83.80000000000003</v>
      </c>
      <c r="D22" s="41">
        <f t="shared" si="0"/>
        <v>8.794938231957142</v>
      </c>
    </row>
    <row r="23" spans="3:4" ht="13.5">
      <c r="C23" s="41">
        <f t="shared" si="1"/>
        <v>90.00000000000003</v>
      </c>
      <c r="D23" s="41">
        <f t="shared" si="0"/>
        <v>9.470696267025522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安藤和敏</cp:lastModifiedBy>
  <cp:lastPrinted>2005-07-07T01:00:00Z</cp:lastPrinted>
  <dcterms:created xsi:type="dcterms:W3CDTF">2005-07-07T01:00:00Z</dcterms:created>
  <dcterms:modified xsi:type="dcterms:W3CDTF">2006-11-16T05:36:38Z</dcterms:modified>
  <cp:category/>
  <cp:version/>
  <cp:contentType/>
  <cp:contentStatus/>
</cp:coreProperties>
</file>